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30" tabRatio="906" activeTab="0"/>
  </bookViews>
  <sheets>
    <sheet name="Cover" sheetId="1" r:id="rId1"/>
    <sheet name="Barrow Hill" sheetId="2" r:id="rId2"/>
    <sheet name="Duckmanton" sheetId="3" r:id="rId3"/>
    <sheet name="Hollingwood" sheetId="4" r:id="rId4"/>
    <sheet name="Inkersall Green" sheetId="5" r:id="rId5"/>
    <sheet name="Lowgates North" sheetId="6" r:id="rId6"/>
    <sheet name="Lowgates South" sheetId="7" r:id="rId7"/>
    <sheet name="Middlecroft" sheetId="8" r:id="rId8"/>
    <sheet name="Poolsbrook" sheetId="9" r:id="rId9"/>
    <sheet name="Woodthorpe" sheetId="10" r:id="rId10"/>
    <sheet name="Brim North" sheetId="11" r:id="rId11"/>
    <sheet name="Brim South" sheetId="12" r:id="rId12"/>
  </sheets>
  <definedNames/>
  <calcPr fullCalcOnLoad="1"/>
</workbook>
</file>

<file path=xl/sharedStrings.xml><?xml version="1.0" encoding="utf-8"?>
<sst xmlns="http://schemas.openxmlformats.org/spreadsheetml/2006/main" count="412" uniqueCount="83">
  <si>
    <t>ELECTORATE</t>
  </si>
  <si>
    <t>BOX NO.</t>
  </si>
  <si>
    <t>PAPERS ISSUED BY ARO</t>
  </si>
  <si>
    <t>NO. OF UNUSED PAPERS RETURNED BY PRESIDING OFFICERS</t>
  </si>
  <si>
    <t>NO. OF PAPERS ISSUED ACCORDING TO BALLOT PAPER ACCOUNT</t>
  </si>
  <si>
    <t>NO.OF PAPERS FOUND IN BOX</t>
  </si>
  <si>
    <t>OVER OR UNDER BALLOT PAPER ACCOUNT</t>
  </si>
  <si>
    <t>ARO COMMENT</t>
  </si>
  <si>
    <t>ORDINARY (1)</t>
  </si>
  <si>
    <t>TENDERED (2)</t>
  </si>
  <si>
    <t>ORDINARY (3)</t>
  </si>
  <si>
    <t>TENDERED (4)</t>
  </si>
  <si>
    <t xml:space="preserve">                       (5)</t>
  </si>
  <si>
    <t xml:space="preserve">               (6)</t>
  </si>
  <si>
    <t>+           -            (7)</t>
  </si>
  <si>
    <t>MASTER VERIFICATION SHEET</t>
  </si>
  <si>
    <t>ELECTORATE as at date of poll:</t>
  </si>
  <si>
    <t>PERCENTAGE POLL:</t>
  </si>
  <si>
    <t>% (column 6 / total electorate x 100)</t>
  </si>
  <si>
    <t>Signed</t>
  </si>
  <si>
    <t>____________________________</t>
  </si>
  <si>
    <t>(Accounting Supervisor)</t>
  </si>
  <si>
    <t>Acting Returning Officer</t>
  </si>
  <si>
    <t>__________________________</t>
  </si>
  <si>
    <t>PERCENTAGE POLL POSTAL VOTES:</t>
  </si>
  <si>
    <t>600</t>
  </si>
  <si>
    <t>NAME OF WARD: (GA) Duckmanton Parish</t>
  </si>
  <si>
    <t>25</t>
  </si>
  <si>
    <t>% (column 12/86 x 100)</t>
  </si>
  <si>
    <t>% (column I13/77 x 100)</t>
  </si>
  <si>
    <t>% (column I13/279 x 100)</t>
  </si>
  <si>
    <t>% (column I13/697 x 100)</t>
  </si>
  <si>
    <t>NAME OF WARD: Woodthorpe Parish</t>
  </si>
  <si>
    <t>NAME OF WARD: Brimington South Parish</t>
  </si>
  <si>
    <t>NAME OF WARD: Poolsbrook Parish</t>
  </si>
  <si>
    <t>NAME OF WARD: Middlecroft Parish</t>
  </si>
  <si>
    <t>District</t>
  </si>
  <si>
    <t>Total Electorate</t>
  </si>
  <si>
    <t>Total Votes Electorate</t>
  </si>
  <si>
    <t>Total %age Electorate</t>
  </si>
  <si>
    <t>Polling Station Electorate</t>
  </si>
  <si>
    <t>Polling Station Votes</t>
  </si>
  <si>
    <t>Polling Station %age</t>
  </si>
  <si>
    <t>Postal Electorate</t>
  </si>
  <si>
    <t>Postal Votes</t>
  </si>
  <si>
    <t>Postal %age</t>
  </si>
  <si>
    <t>Barrow Hill</t>
  </si>
  <si>
    <t>Duckmanton</t>
  </si>
  <si>
    <t>Hollingwood</t>
  </si>
  <si>
    <t>Middlecroft</t>
  </si>
  <si>
    <t>Poolsbrook</t>
  </si>
  <si>
    <t>Brim South</t>
  </si>
  <si>
    <t>Brim North</t>
  </si>
  <si>
    <t>Woodthorpe</t>
  </si>
  <si>
    <t>Total</t>
  </si>
  <si>
    <t>POSTAL</t>
  </si>
  <si>
    <t>TOTAL</t>
  </si>
  <si>
    <t>PARISH ELECTION - 4TH MAY 2023</t>
  </si>
  <si>
    <t>NAME OF WARD: Barrow Hill Parish</t>
  </si>
  <si>
    <t>NAME OF WARD: Hollingwood Parish</t>
  </si>
  <si>
    <t>NAME OF WARD: Inkersall Green Parish</t>
  </si>
  <si>
    <t>NAME OF WARD: Lowgates South Parish</t>
  </si>
  <si>
    <t>NAME OF WARD: Lowgates North Parish</t>
  </si>
  <si>
    <t>VOTER</t>
  </si>
  <si>
    <t>NAME OF WARD: Brimington North Parish</t>
  </si>
  <si>
    <t>POLLING STATION</t>
  </si>
  <si>
    <t>DISTRICT</t>
  </si>
  <si>
    <t>Not contested</t>
  </si>
  <si>
    <t>Inkersall Green</t>
  </si>
  <si>
    <t>Lowgates North</t>
  </si>
  <si>
    <t>Lowgates South</t>
  </si>
  <si>
    <t>55</t>
  </si>
  <si>
    <t>51</t>
  </si>
  <si>
    <t>47</t>
  </si>
  <si>
    <t>48</t>
  </si>
  <si>
    <t>50</t>
  </si>
  <si>
    <t>LA4</t>
  </si>
  <si>
    <t>LA3</t>
  </si>
  <si>
    <t>KA5</t>
  </si>
  <si>
    <t>KA1</t>
  </si>
  <si>
    <t>KA2</t>
  </si>
  <si>
    <t>KA4</t>
  </si>
  <si>
    <t>MA4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</si>
</sst>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0" fontId="7" fillId="0" borderId="13" xfId="0" applyNumberFormat="1" applyFont="1" applyBorder="1" applyAlignment="1">
      <alignment vertical="top" wrapText="1"/>
    </xf>
    <xf numFmtId="10" fontId="7" fillId="0" borderId="0" xfId="0" applyNumberFormat="1" applyFont="1" applyAlignment="1">
      <alignment vertical="top" wrapText="1"/>
    </xf>
    <xf numFmtId="10" fontId="7" fillId="0" borderId="11" xfId="0" applyNumberFormat="1" applyFont="1" applyBorder="1" applyAlignment="1">
      <alignment vertical="top" wrapText="1"/>
    </xf>
    <xf numFmtId="10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0" fontId="7" fillId="0" borderId="16" xfId="0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  <dxf>
      <font>
        <color indexed="8"/>
      </font>
    </dxf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1.7109375" style="0" customWidth="1"/>
    <col min="2" max="2" width="10.7109375" style="0" customWidth="1"/>
    <col min="3" max="3" width="12.00390625" style="0" customWidth="1"/>
    <col min="4" max="4" width="10.7109375" style="0" customWidth="1"/>
    <col min="5" max="5" width="5.7109375" style="0" customWidth="1"/>
    <col min="6" max="6" width="14.140625" style="0" customWidth="1"/>
    <col min="7" max="8" width="13.7109375" style="0" customWidth="1"/>
    <col min="9" max="9" width="5.7109375" style="0" customWidth="1"/>
    <col min="10" max="12" width="10.7109375" style="0" customWidth="1"/>
  </cols>
  <sheetData>
    <row r="1" spans="1:12" ht="30" customHeight="1">
      <c r="A1" s="22" t="s">
        <v>36</v>
      </c>
      <c r="B1" s="14" t="s">
        <v>37</v>
      </c>
      <c r="C1" s="15" t="s">
        <v>38</v>
      </c>
      <c r="D1" s="16" t="s">
        <v>39</v>
      </c>
      <c r="E1" s="17"/>
      <c r="F1" s="18" t="s">
        <v>40</v>
      </c>
      <c r="G1" s="19" t="s">
        <v>41</v>
      </c>
      <c r="H1" s="16" t="s">
        <v>42</v>
      </c>
      <c r="I1" s="20"/>
      <c r="J1" s="14" t="s">
        <v>43</v>
      </c>
      <c r="K1" s="15" t="s">
        <v>44</v>
      </c>
      <c r="L1" s="21" t="s">
        <v>45</v>
      </c>
    </row>
    <row r="2" spans="2:12" ht="12">
      <c r="B2" s="24"/>
      <c r="C2" s="25"/>
      <c r="D2" s="26"/>
      <c r="F2" s="24"/>
      <c r="G2" s="25"/>
      <c r="H2" s="26"/>
      <c r="J2" s="24"/>
      <c r="K2" s="25"/>
      <c r="L2" s="26"/>
    </row>
    <row r="3" spans="1:12" ht="12">
      <c r="A3" s="13" t="s">
        <v>46</v>
      </c>
      <c r="B3" s="27">
        <f>'Barrow Hill'!C11</f>
        <v>650</v>
      </c>
      <c r="C3" s="28">
        <f>'Barrow Hill'!J11</f>
        <v>138</v>
      </c>
      <c r="D3" s="29">
        <f>C3/B3</f>
        <v>0.2123076923076923</v>
      </c>
      <c r="F3" s="27">
        <f>B3-J3</f>
        <v>546</v>
      </c>
      <c r="G3" s="28">
        <f>Cover!C3-Cover!K3</f>
        <v>82</v>
      </c>
      <c r="H3" s="29">
        <f>G3/F3</f>
        <v>0.15018315018315018</v>
      </c>
      <c r="J3" s="27">
        <f>'Barrow Hill'!C10</f>
        <v>104</v>
      </c>
      <c r="K3" s="28">
        <f>'Barrow Hill'!J10</f>
        <v>56</v>
      </c>
      <c r="L3" s="29">
        <f>K3/J3</f>
        <v>0.5384615384615384</v>
      </c>
    </row>
    <row r="4" spans="1:12" ht="12">
      <c r="A4" s="13" t="s">
        <v>47</v>
      </c>
      <c r="B4" s="27">
        <f>Duckmanton!C11</f>
        <v>790</v>
      </c>
      <c r="C4" s="28">
        <f>Duckmanton!J11</f>
        <v>174</v>
      </c>
      <c r="D4" s="29">
        <f aca="true" t="shared" si="0" ref="D4:D13">C4/B4</f>
        <v>0.22025316455696203</v>
      </c>
      <c r="F4" s="27">
        <f aca="true" t="shared" si="1" ref="F4:F13">B4-J4</f>
        <v>679</v>
      </c>
      <c r="G4" s="28">
        <f>Cover!C4-Cover!K4</f>
        <v>112</v>
      </c>
      <c r="H4" s="29">
        <f aca="true" t="shared" si="2" ref="H4:H13">G4/F4</f>
        <v>0.16494845360824742</v>
      </c>
      <c r="J4" s="27">
        <f>Duckmanton!C10</f>
        <v>111</v>
      </c>
      <c r="K4" s="28">
        <f>Duckmanton!J10</f>
        <v>62</v>
      </c>
      <c r="L4" s="29">
        <f aca="true" t="shared" si="3" ref="L4:L13">K4/J4</f>
        <v>0.5585585585585585</v>
      </c>
    </row>
    <row r="5" spans="1:12" ht="12">
      <c r="A5" s="23" t="s">
        <v>48</v>
      </c>
      <c r="B5" s="27">
        <f>Hollingwood!C11</f>
        <v>595</v>
      </c>
      <c r="C5" s="28">
        <f>Hollingwood!J11</f>
        <v>381</v>
      </c>
      <c r="D5" s="29">
        <f t="shared" si="0"/>
        <v>0.6403361344537815</v>
      </c>
      <c r="F5" s="27">
        <f t="shared" si="1"/>
        <v>486</v>
      </c>
      <c r="G5" s="28">
        <f>Cover!C5-Cover!K5</f>
        <v>233</v>
      </c>
      <c r="H5" s="29">
        <f t="shared" si="2"/>
        <v>0.4794238683127572</v>
      </c>
      <c r="J5" s="27">
        <f>Hollingwood!C10</f>
        <v>109</v>
      </c>
      <c r="K5" s="28">
        <f>Hollingwood!J10</f>
        <v>148</v>
      </c>
      <c r="L5" s="29">
        <f t="shared" si="3"/>
        <v>1.3577981651376148</v>
      </c>
    </row>
    <row r="6" spans="1:12" ht="12">
      <c r="A6" s="23" t="s">
        <v>68</v>
      </c>
      <c r="B6" s="27">
        <f>'Inkersall Green'!C12</f>
        <v>0</v>
      </c>
      <c r="C6" s="28">
        <f>'Inkersall Green'!J12</f>
        <v>0</v>
      </c>
      <c r="D6" s="29" t="e">
        <f t="shared" si="0"/>
        <v>#DIV/0!</v>
      </c>
      <c r="F6" s="27">
        <f t="shared" si="1"/>
        <v>0</v>
      </c>
      <c r="G6" s="28">
        <f>Cover!C6-Cover!K6</f>
        <v>0</v>
      </c>
      <c r="H6" s="29" t="e">
        <f t="shared" si="2"/>
        <v>#DIV/0!</v>
      </c>
      <c r="J6" s="27">
        <f>'Inkersall Green'!C11</f>
        <v>0</v>
      </c>
      <c r="K6" s="28">
        <f>'Inkersall Green'!J11</f>
        <v>0</v>
      </c>
      <c r="L6" s="29" t="e">
        <f t="shared" si="3"/>
        <v>#DIV/0!</v>
      </c>
    </row>
    <row r="7" spans="1:12" ht="12">
      <c r="A7" s="23" t="s">
        <v>69</v>
      </c>
      <c r="B7" s="27">
        <f>'Lowgates North'!C11</f>
        <v>0</v>
      </c>
      <c r="C7" s="28">
        <f>'Lowgates North'!J11</f>
        <v>0</v>
      </c>
      <c r="D7" s="29" t="e">
        <f t="shared" si="0"/>
        <v>#DIV/0!</v>
      </c>
      <c r="F7" s="27">
        <f t="shared" si="1"/>
        <v>0</v>
      </c>
      <c r="G7" s="28"/>
      <c r="H7" s="29" t="e">
        <f t="shared" si="2"/>
        <v>#DIV/0!</v>
      </c>
      <c r="J7" s="27">
        <f>'Lowgates North'!C10</f>
        <v>0</v>
      </c>
      <c r="K7" s="25"/>
      <c r="L7" s="29" t="e">
        <f t="shared" si="3"/>
        <v>#DIV/0!</v>
      </c>
    </row>
    <row r="8" spans="1:12" ht="12">
      <c r="A8" s="23" t="s">
        <v>70</v>
      </c>
      <c r="B8" s="27">
        <f>'Lowgates South'!C11</f>
        <v>367</v>
      </c>
      <c r="C8" s="28">
        <f>'Lowgates South'!J11</f>
        <v>72</v>
      </c>
      <c r="D8" s="29">
        <f t="shared" si="0"/>
        <v>0.19618528610354224</v>
      </c>
      <c r="F8" s="27">
        <f t="shared" si="1"/>
        <v>311</v>
      </c>
      <c r="G8" s="28"/>
      <c r="H8" s="29">
        <f t="shared" si="2"/>
        <v>0</v>
      </c>
      <c r="J8" s="27">
        <f>'Lowgates South'!C10</f>
        <v>56</v>
      </c>
      <c r="K8" s="25"/>
      <c r="L8" s="29">
        <f t="shared" si="3"/>
        <v>0</v>
      </c>
    </row>
    <row r="9" spans="1:12" ht="12">
      <c r="A9" s="23" t="s">
        <v>49</v>
      </c>
      <c r="B9" s="27">
        <f>Middlecroft!C13</f>
        <v>3007</v>
      </c>
      <c r="C9" s="28">
        <f>Middlecroft!J13</f>
        <v>684</v>
      </c>
      <c r="D9" s="29">
        <f t="shared" si="0"/>
        <v>0.22746923844363154</v>
      </c>
      <c r="F9" s="27">
        <f t="shared" si="1"/>
        <v>2410</v>
      </c>
      <c r="G9" s="28">
        <f>Cover!C9-Cover!K9</f>
        <v>345</v>
      </c>
      <c r="H9" s="29">
        <f t="shared" si="2"/>
        <v>0.14315352697095435</v>
      </c>
      <c r="J9" s="27">
        <f>Middlecroft!C12</f>
        <v>597</v>
      </c>
      <c r="K9" s="28">
        <f>Middlecroft!J12</f>
        <v>339</v>
      </c>
      <c r="L9" s="29">
        <f t="shared" si="3"/>
        <v>0.5678391959798995</v>
      </c>
    </row>
    <row r="10" spans="1:12" ht="12">
      <c r="A10" s="23" t="s">
        <v>50</v>
      </c>
      <c r="B10" s="27">
        <f>Poolsbrook!C11</f>
        <v>0</v>
      </c>
      <c r="C10" s="28">
        <f>Poolsbrook!J11</f>
        <v>0</v>
      </c>
      <c r="D10" s="29" t="e">
        <f t="shared" si="0"/>
        <v>#DIV/0!</v>
      </c>
      <c r="F10" s="27">
        <f t="shared" si="1"/>
        <v>0</v>
      </c>
      <c r="G10" s="28">
        <f>Cover!C10-Cover!K10</f>
        <v>0</v>
      </c>
      <c r="H10" s="29" t="e">
        <f t="shared" si="2"/>
        <v>#DIV/0!</v>
      </c>
      <c r="J10" s="27">
        <f>Poolsbrook!C10</f>
        <v>0</v>
      </c>
      <c r="K10" s="28">
        <f>Poolsbrook!J10</f>
        <v>0</v>
      </c>
      <c r="L10" s="29" t="e">
        <f t="shared" si="3"/>
        <v>#DIV/0!</v>
      </c>
    </row>
    <row r="11" spans="1:12" ht="12">
      <c r="A11" s="23" t="s">
        <v>53</v>
      </c>
      <c r="B11" s="27">
        <f>Woodthorpe!C12</f>
        <v>0</v>
      </c>
      <c r="C11" s="28">
        <f>Woodthorpe!J12</f>
        <v>0</v>
      </c>
      <c r="D11" s="29" t="e">
        <f t="shared" si="0"/>
        <v>#DIV/0!</v>
      </c>
      <c r="F11" s="27">
        <f t="shared" si="1"/>
        <v>0</v>
      </c>
      <c r="G11" s="28">
        <f>Cover!C11-Cover!K11</f>
        <v>0</v>
      </c>
      <c r="H11" s="29" t="e">
        <f t="shared" si="2"/>
        <v>#DIV/0!</v>
      </c>
      <c r="J11" s="27">
        <f>Woodthorpe!C11</f>
        <v>0</v>
      </c>
      <c r="K11" s="28">
        <f>Woodthorpe!J11</f>
        <v>0</v>
      </c>
      <c r="L11" s="29" t="e">
        <f t="shared" si="3"/>
        <v>#DIV/0!</v>
      </c>
    </row>
    <row r="12" spans="1:12" ht="12">
      <c r="A12" s="23" t="s">
        <v>52</v>
      </c>
      <c r="B12" s="27">
        <f>'Brim North'!C12</f>
        <v>0</v>
      </c>
      <c r="C12" s="28">
        <f>'Brim North'!J12</f>
        <v>0</v>
      </c>
      <c r="D12" s="29" t="e">
        <f t="shared" si="0"/>
        <v>#DIV/0!</v>
      </c>
      <c r="F12" s="27">
        <f t="shared" si="1"/>
        <v>0</v>
      </c>
      <c r="G12" s="28">
        <f>Cover!C12-Cover!K12</f>
        <v>0</v>
      </c>
      <c r="H12" s="29" t="e">
        <f t="shared" si="2"/>
        <v>#DIV/0!</v>
      </c>
      <c r="J12" s="27">
        <f>'Brim North'!C11</f>
        <v>0</v>
      </c>
      <c r="K12" s="28">
        <f>'Brim North'!J11</f>
        <v>0</v>
      </c>
      <c r="L12" s="29" t="e">
        <f t="shared" si="3"/>
        <v>#DIV/0!</v>
      </c>
    </row>
    <row r="13" spans="1:12" ht="12">
      <c r="A13" s="23" t="s">
        <v>51</v>
      </c>
      <c r="B13" s="27">
        <f>'Brim South'!C13</f>
        <v>0</v>
      </c>
      <c r="C13" s="28">
        <f>'Brim South'!J13</f>
        <v>0</v>
      </c>
      <c r="D13" s="29" t="e">
        <f t="shared" si="0"/>
        <v>#DIV/0!</v>
      </c>
      <c r="F13" s="27">
        <f t="shared" si="1"/>
        <v>0</v>
      </c>
      <c r="G13" s="28"/>
      <c r="H13" s="29" t="e">
        <f t="shared" si="2"/>
        <v>#DIV/0!</v>
      </c>
      <c r="J13" s="27">
        <f>'Brim South'!C12</f>
        <v>0</v>
      </c>
      <c r="K13" s="25"/>
      <c r="L13" s="29" t="e">
        <f t="shared" si="3"/>
        <v>#DIV/0!</v>
      </c>
    </row>
    <row r="14" spans="2:12" ht="12">
      <c r="B14" s="24"/>
      <c r="C14" s="25"/>
      <c r="D14" s="26"/>
      <c r="F14" s="24"/>
      <c r="G14" s="25"/>
      <c r="H14" s="29"/>
      <c r="J14" s="24"/>
      <c r="K14" s="25"/>
      <c r="L14" s="29"/>
    </row>
    <row r="15" spans="1:12" s="22" customFormat="1" ht="12.75">
      <c r="A15" s="22" t="s">
        <v>54</v>
      </c>
      <c r="B15" s="30">
        <f>SUM(B3:B14)</f>
        <v>5409</v>
      </c>
      <c r="C15" s="31">
        <f>SUM(C3:C14)</f>
        <v>1449</v>
      </c>
      <c r="D15" s="32">
        <f>C15/B15</f>
        <v>0.26788685524126454</v>
      </c>
      <c r="F15" s="30">
        <f>SUM(F3:F14)</f>
        <v>4432</v>
      </c>
      <c r="G15" s="31">
        <f>SUM(G3:G14)</f>
        <v>772</v>
      </c>
      <c r="H15" s="32">
        <f>G15/F15</f>
        <v>0.17418772563176896</v>
      </c>
      <c r="J15" s="33">
        <f>SUM(J3:J14)</f>
        <v>977</v>
      </c>
      <c r="K15" s="31">
        <f>SUM(K3:K14)</f>
        <v>605</v>
      </c>
      <c r="L15" s="32">
        <f>K15/J15</f>
        <v>0.6192425793244627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/>
      <c r="B9" s="5"/>
      <c r="C9" s="11"/>
      <c r="D9" s="6"/>
      <c r="E9" s="12">
        <v>1100</v>
      </c>
      <c r="F9" s="5"/>
      <c r="G9" s="5"/>
      <c r="H9" s="5"/>
      <c r="I9" s="12"/>
      <c r="J9" s="34"/>
      <c r="K9" s="35">
        <f>-(I9-J9)</f>
        <v>0</v>
      </c>
      <c r="L9" s="35">
        <f>-(I9-J9)</f>
        <v>0</v>
      </c>
      <c r="M9" s="5"/>
    </row>
    <row r="10" spans="1:13" s="4" customFormat="1" ht="15.75" customHeight="1">
      <c r="A10" s="5"/>
      <c r="B10" s="5"/>
      <c r="C10" s="11"/>
      <c r="D10" s="6"/>
      <c r="E10" s="12">
        <v>600</v>
      </c>
      <c r="F10" s="5"/>
      <c r="G10" s="5"/>
      <c r="H10" s="5"/>
      <c r="I10" s="12"/>
      <c r="J10" s="34"/>
      <c r="K10" s="35">
        <f>-(I10-J10)</f>
        <v>0</v>
      </c>
      <c r="L10" s="35">
        <f>-(I10-J10)</f>
        <v>0</v>
      </c>
      <c r="M10" s="5"/>
    </row>
    <row r="11" spans="1:13" s="2" customFormat="1" ht="15.75" customHeight="1">
      <c r="A11" s="36" t="s">
        <v>55</v>
      </c>
      <c r="B11" s="36"/>
      <c r="C11" s="40"/>
      <c r="D11" s="6" t="s">
        <v>55</v>
      </c>
      <c r="E11" s="47">
        <v>440</v>
      </c>
      <c r="F11" s="37"/>
      <c r="G11" s="37"/>
      <c r="H11" s="37"/>
      <c r="I11" s="38"/>
      <c r="J11" s="39"/>
      <c r="K11" s="35">
        <f>-(I11-J11)</f>
        <v>0</v>
      </c>
      <c r="L11" s="35">
        <f>-(I11-J11)</f>
        <v>0</v>
      </c>
      <c r="M11" s="36"/>
    </row>
    <row r="12" spans="1:13" s="2" customFormat="1" ht="15.75" customHeight="1">
      <c r="A12" s="36" t="s">
        <v>56</v>
      </c>
      <c r="B12" s="36"/>
      <c r="C12" s="35">
        <f>SUM(C9:C11)</f>
        <v>0</v>
      </c>
      <c r="D12" s="37"/>
      <c r="E12" s="47">
        <f>SUM(E9:E11)</f>
        <v>2140</v>
      </c>
      <c r="F12" s="37"/>
      <c r="G12" s="37"/>
      <c r="H12" s="37"/>
      <c r="I12" s="35">
        <f>SUM(I9:I11)</f>
        <v>0</v>
      </c>
      <c r="J12" s="35">
        <f>SUM(J9:J11)</f>
        <v>0</v>
      </c>
      <c r="K12" s="35"/>
      <c r="L12" s="35"/>
      <c r="M12" s="36"/>
    </row>
    <row r="14" ht="15">
      <c r="A14" s="1" t="s">
        <v>16</v>
      </c>
    </row>
    <row r="16" spans="1:12" ht="15">
      <c r="A16" s="1" t="s">
        <v>17</v>
      </c>
      <c r="D16" s="8" t="e">
        <f>J12/C12*100</f>
        <v>#DIV/0!</v>
      </c>
      <c r="E16" s="9" t="s">
        <v>18</v>
      </c>
      <c r="H16" s="1" t="s">
        <v>24</v>
      </c>
      <c r="K16" s="1">
        <f>(J11/86)*100</f>
        <v>0</v>
      </c>
      <c r="L16" s="10" t="s">
        <v>28</v>
      </c>
    </row>
    <row r="18" spans="1:10" ht="15">
      <c r="A18" s="1" t="s">
        <v>19</v>
      </c>
      <c r="C18" s="1" t="s">
        <v>20</v>
      </c>
      <c r="F18" s="1" t="s">
        <v>21</v>
      </c>
      <c r="H18" s="1" t="s">
        <v>22</v>
      </c>
      <c r="J18" s="1" t="s">
        <v>23</v>
      </c>
    </row>
    <row r="21" ht="60">
      <c r="E21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1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1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/>
      <c r="B9" s="5"/>
      <c r="C9" s="11"/>
      <c r="D9" s="6"/>
      <c r="E9" s="12">
        <v>1700</v>
      </c>
      <c r="F9" s="5" t="s">
        <v>27</v>
      </c>
      <c r="G9" s="5"/>
      <c r="H9" s="5"/>
      <c r="I9" s="12"/>
      <c r="J9" s="34"/>
      <c r="K9" s="35">
        <f>-(I9-J9)</f>
        <v>0</v>
      </c>
      <c r="L9" s="35">
        <f>-(I9-J9)</f>
        <v>0</v>
      </c>
      <c r="M9" s="5"/>
    </row>
    <row r="10" spans="1:13" s="4" customFormat="1" ht="15.75" customHeight="1">
      <c r="A10" s="5"/>
      <c r="B10" s="5"/>
      <c r="C10" s="11"/>
      <c r="D10" s="6"/>
      <c r="E10" s="12">
        <v>1700</v>
      </c>
      <c r="F10" s="5"/>
      <c r="G10" s="5"/>
      <c r="H10" s="5"/>
      <c r="I10" s="12"/>
      <c r="J10" s="34"/>
      <c r="K10" s="35">
        <f>-(I10-J10)</f>
        <v>0</v>
      </c>
      <c r="L10" s="35">
        <f>-(I10-J10)</f>
        <v>0</v>
      </c>
      <c r="M10" s="5"/>
    </row>
    <row r="11" spans="1:13" s="2" customFormat="1" ht="15.75" customHeight="1">
      <c r="A11" s="36" t="s">
        <v>55</v>
      </c>
      <c r="B11" s="36"/>
      <c r="C11" s="40"/>
      <c r="D11" s="6" t="s">
        <v>55</v>
      </c>
      <c r="E11" s="47">
        <v>990</v>
      </c>
      <c r="F11" s="37"/>
      <c r="G11" s="37"/>
      <c r="H11" s="37"/>
      <c r="I11" s="38"/>
      <c r="J11" s="39"/>
      <c r="K11" s="35">
        <f>-(I11-J11)</f>
        <v>0</v>
      </c>
      <c r="L11" s="35">
        <f>-(I11-J11)</f>
        <v>0</v>
      </c>
      <c r="M11" s="36"/>
    </row>
    <row r="12" spans="1:13" s="2" customFormat="1" ht="15.75" customHeight="1">
      <c r="A12" s="36" t="s">
        <v>56</v>
      </c>
      <c r="B12" s="36"/>
      <c r="C12" s="35">
        <f>SUM(C9:C11)</f>
        <v>0</v>
      </c>
      <c r="D12" s="37"/>
      <c r="E12" s="47">
        <f>SUM(E9:E11)</f>
        <v>4390</v>
      </c>
      <c r="F12" s="37"/>
      <c r="G12" s="37"/>
      <c r="H12" s="37"/>
      <c r="I12" s="35">
        <f>SUM(I9:I11)</f>
        <v>0</v>
      </c>
      <c r="J12" s="35">
        <f>SUM(J9:J11)</f>
        <v>0</v>
      </c>
      <c r="K12" s="35"/>
      <c r="L12" s="35"/>
      <c r="M12" s="36"/>
    </row>
    <row r="14" ht="15">
      <c r="A14" s="1" t="s">
        <v>16</v>
      </c>
    </row>
    <row r="16" spans="1:12" ht="15">
      <c r="A16" s="1" t="s">
        <v>17</v>
      </c>
      <c r="D16" s="8" t="e">
        <f>J12/C12*100</f>
        <v>#DIV/0!</v>
      </c>
      <c r="E16" s="9" t="s">
        <v>18</v>
      </c>
      <c r="H16" s="1" t="s">
        <v>24</v>
      </c>
      <c r="K16" s="1">
        <f>(J11/86)*100</f>
        <v>0</v>
      </c>
      <c r="L16" s="10" t="s">
        <v>28</v>
      </c>
    </row>
    <row r="18" spans="1:10" ht="15">
      <c r="A18" s="1" t="s">
        <v>19</v>
      </c>
      <c r="C18" s="1" t="s">
        <v>20</v>
      </c>
      <c r="F18" s="1" t="s">
        <v>21</v>
      </c>
      <c r="H18" s="1" t="s">
        <v>22</v>
      </c>
      <c r="J18" s="1" t="s">
        <v>23</v>
      </c>
    </row>
    <row r="21" ht="60">
      <c r="E21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1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1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/>
      <c r="B9" s="5"/>
      <c r="C9" s="12"/>
      <c r="D9" s="6"/>
      <c r="E9" s="12">
        <v>1100</v>
      </c>
      <c r="F9" s="5"/>
      <c r="G9" s="5"/>
      <c r="H9" s="5"/>
      <c r="I9" s="5"/>
      <c r="J9" s="5"/>
      <c r="K9" s="41">
        <f>-(I9-J9)</f>
        <v>0</v>
      </c>
      <c r="L9" s="41">
        <f>-(I9-J9)</f>
        <v>0</v>
      </c>
      <c r="M9" s="5"/>
    </row>
    <row r="10" spans="1:13" s="4" customFormat="1" ht="15.75" customHeight="1">
      <c r="A10" s="5"/>
      <c r="B10" s="5"/>
      <c r="C10" s="12"/>
      <c r="D10" s="6"/>
      <c r="E10" s="12">
        <v>1200</v>
      </c>
      <c r="F10" s="5"/>
      <c r="G10" s="5"/>
      <c r="H10" s="5"/>
      <c r="I10" s="5"/>
      <c r="J10" s="5"/>
      <c r="K10" s="41">
        <f>-(I10-J10)</f>
        <v>0</v>
      </c>
      <c r="L10" s="41">
        <f>-(I10-J10)</f>
        <v>0</v>
      </c>
      <c r="M10" s="5"/>
    </row>
    <row r="11" spans="1:13" s="4" customFormat="1" ht="15.75" customHeight="1">
      <c r="A11" s="5"/>
      <c r="B11" s="5"/>
      <c r="C11" s="11"/>
      <c r="D11" s="6"/>
      <c r="E11" s="12">
        <v>500</v>
      </c>
      <c r="F11" s="5"/>
      <c r="G11" s="5"/>
      <c r="H11" s="5"/>
      <c r="I11" s="12"/>
      <c r="J11" s="34"/>
      <c r="K11" s="41">
        <f>-(I11-J11)</f>
        <v>0</v>
      </c>
      <c r="L11" s="41">
        <f>-(I11-J11)</f>
        <v>0</v>
      </c>
      <c r="M11" s="5"/>
    </row>
    <row r="12" spans="1:13" s="2" customFormat="1" ht="15.75" customHeight="1">
      <c r="A12" s="42" t="s">
        <v>55</v>
      </c>
      <c r="B12" s="42"/>
      <c r="C12" s="43"/>
      <c r="D12" s="6" t="s">
        <v>55</v>
      </c>
      <c r="E12" s="46">
        <v>880</v>
      </c>
      <c r="F12" s="44"/>
      <c r="G12" s="44"/>
      <c r="H12" s="44"/>
      <c r="I12" s="45"/>
      <c r="J12" s="34"/>
      <c r="K12" s="41">
        <f>-(I12-J12)</f>
        <v>0</v>
      </c>
      <c r="L12" s="41">
        <f>-(I12-J12)</f>
        <v>0</v>
      </c>
      <c r="M12" s="42"/>
    </row>
    <row r="13" spans="1:13" s="2" customFormat="1" ht="15.75" customHeight="1">
      <c r="A13" s="42" t="s">
        <v>56</v>
      </c>
      <c r="B13" s="42"/>
      <c r="C13" s="41">
        <f>SUM(C9:C12)</f>
        <v>0</v>
      </c>
      <c r="D13" s="44"/>
      <c r="E13" s="46">
        <f>SUM(E9:E12)</f>
        <v>3680</v>
      </c>
      <c r="F13" s="44"/>
      <c r="G13" s="44"/>
      <c r="H13" s="44"/>
      <c r="I13" s="41">
        <f>SUM(I11:I12)</f>
        <v>0</v>
      </c>
      <c r="J13" s="41">
        <f>SUM(J11:J12)</f>
        <v>0</v>
      </c>
      <c r="K13" s="41"/>
      <c r="L13" s="41"/>
      <c r="M13" s="42"/>
    </row>
    <row r="15" ht="15">
      <c r="A15" s="1" t="s">
        <v>16</v>
      </c>
    </row>
    <row r="17" spans="1:12" ht="15">
      <c r="A17" s="1" t="s">
        <v>17</v>
      </c>
      <c r="D17" s="8" t="e">
        <f>J13/C13*100</f>
        <v>#DIV/0!</v>
      </c>
      <c r="E17" s="9" t="s">
        <v>18</v>
      </c>
      <c r="H17" s="1" t="s">
        <v>24</v>
      </c>
      <c r="K17" s="1">
        <f>(J12/86)*100</f>
        <v>0</v>
      </c>
      <c r="L17" s="10" t="s">
        <v>28</v>
      </c>
    </row>
    <row r="19" spans="1:10" ht="15">
      <c r="A19" s="1" t="s">
        <v>19</v>
      </c>
      <c r="C19" s="1" t="s">
        <v>20</v>
      </c>
      <c r="F19" s="1" t="s">
        <v>21</v>
      </c>
      <c r="H19" s="1" t="s">
        <v>22</v>
      </c>
      <c r="J19" s="1" t="s">
        <v>23</v>
      </c>
    </row>
    <row r="22" ht="60">
      <c r="E22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2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2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3" zoomScaleNormal="83" zoomScalePageLayoutView="0" workbookViewId="0" topLeftCell="A1">
      <selection activeCell="J10" sqref="J10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 t="s">
        <v>71</v>
      </c>
      <c r="B9" s="5" t="s">
        <v>76</v>
      </c>
      <c r="C9" s="11">
        <v>546</v>
      </c>
      <c r="D9" s="6"/>
      <c r="E9" s="5" t="s">
        <v>25</v>
      </c>
      <c r="F9" s="5" t="s">
        <v>27</v>
      </c>
      <c r="G9" s="5"/>
      <c r="H9" s="5"/>
      <c r="I9" s="12">
        <v>82</v>
      </c>
      <c r="J9" s="34">
        <v>82</v>
      </c>
      <c r="K9" s="41">
        <f>-(I9-J9)</f>
        <v>0</v>
      </c>
      <c r="L9" s="41">
        <f>-(I9-J9)</f>
        <v>0</v>
      </c>
      <c r="M9" s="5"/>
    </row>
    <row r="10" spans="1:13" s="2" customFormat="1" ht="15.75" customHeight="1">
      <c r="A10" s="42" t="s">
        <v>55</v>
      </c>
      <c r="B10" s="42"/>
      <c r="C10" s="43">
        <v>104</v>
      </c>
      <c r="D10" s="6" t="s">
        <v>55</v>
      </c>
      <c r="E10" s="46">
        <v>220</v>
      </c>
      <c r="F10" s="44"/>
      <c r="G10" s="44"/>
      <c r="H10" s="44"/>
      <c r="I10" s="45">
        <v>56</v>
      </c>
      <c r="J10" s="34">
        <v>56</v>
      </c>
      <c r="K10" s="41"/>
      <c r="L10" s="41"/>
      <c r="M10" s="42"/>
    </row>
    <row r="11" spans="1:13" s="2" customFormat="1" ht="15.75" customHeight="1">
      <c r="A11" s="42" t="s">
        <v>56</v>
      </c>
      <c r="B11" s="42"/>
      <c r="C11" s="41">
        <f>SUM(C9:C10)</f>
        <v>650</v>
      </c>
      <c r="D11" s="44"/>
      <c r="E11" s="46">
        <f>SUM(E10)</f>
        <v>220</v>
      </c>
      <c r="F11" s="44"/>
      <c r="G11" s="44"/>
      <c r="H11" s="44"/>
      <c r="I11" s="41">
        <f>SUM(I9:I10)</f>
        <v>138</v>
      </c>
      <c r="J11" s="41">
        <f>SUM(J9:J10)</f>
        <v>138</v>
      </c>
      <c r="K11" s="41"/>
      <c r="L11" s="41"/>
      <c r="M11" s="42"/>
    </row>
    <row r="13" ht="15">
      <c r="A13" s="1" t="s">
        <v>16</v>
      </c>
    </row>
    <row r="15" spans="1:12" ht="15">
      <c r="A15" s="1" t="s">
        <v>17</v>
      </c>
      <c r="D15" s="8">
        <f>J11/C11*100</f>
        <v>21.23076923076923</v>
      </c>
      <c r="E15" s="9" t="s">
        <v>18</v>
      </c>
      <c r="H15" s="1" t="s">
        <v>24</v>
      </c>
      <c r="K15" s="1">
        <f>(J10/86)*100</f>
        <v>65.11627906976744</v>
      </c>
      <c r="L15" s="10" t="s">
        <v>28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</sheetData>
  <sheetProtection/>
  <mergeCells count="8">
    <mergeCell ref="D7:D8"/>
    <mergeCell ref="A1:M1"/>
    <mergeCell ref="A3:M3"/>
    <mergeCell ref="A5:M5"/>
    <mergeCell ref="E7:F7"/>
    <mergeCell ref="G7:H7"/>
    <mergeCell ref="K7:L7"/>
    <mergeCell ref="K8:L8"/>
  </mergeCells>
  <conditionalFormatting sqref="K9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3" zoomScaleNormal="83" zoomScalePageLayoutView="0" workbookViewId="0" topLeftCell="A1">
      <selection activeCell="K9" sqref="K9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2" customFormat="1" ht="15">
      <c r="A9" s="42">
        <v>59</v>
      </c>
      <c r="B9" s="42" t="s">
        <v>82</v>
      </c>
      <c r="C9" s="43">
        <v>679</v>
      </c>
      <c r="D9" s="6"/>
      <c r="E9" s="42">
        <v>800</v>
      </c>
      <c r="F9" s="42">
        <v>25</v>
      </c>
      <c r="G9" s="42"/>
      <c r="H9" s="42"/>
      <c r="I9" s="12">
        <v>112</v>
      </c>
      <c r="J9" s="34">
        <v>112</v>
      </c>
      <c r="K9" s="41">
        <f>-(I9-J9)</f>
        <v>0</v>
      </c>
      <c r="L9" s="41">
        <f>-(I9-J9)</f>
        <v>0</v>
      </c>
      <c r="M9" s="42"/>
    </row>
    <row r="10" spans="1:13" s="2" customFormat="1" ht="15.75" customHeight="1">
      <c r="A10" s="42" t="s">
        <v>55</v>
      </c>
      <c r="B10" s="42"/>
      <c r="C10" s="43">
        <v>111</v>
      </c>
      <c r="D10" s="6" t="s">
        <v>55</v>
      </c>
      <c r="E10" s="46">
        <v>220</v>
      </c>
      <c r="F10" s="44"/>
      <c r="G10" s="44"/>
      <c r="H10" s="44"/>
      <c r="I10" s="45">
        <v>62</v>
      </c>
      <c r="J10" s="34">
        <v>62</v>
      </c>
      <c r="K10" s="41">
        <f>-(I10-J10)</f>
        <v>0</v>
      </c>
      <c r="L10" s="41">
        <f>-(I10-J10)</f>
        <v>0</v>
      </c>
      <c r="M10" s="42"/>
    </row>
    <row r="11" spans="1:13" s="2" customFormat="1" ht="15.75" customHeight="1">
      <c r="A11" s="42" t="s">
        <v>56</v>
      </c>
      <c r="B11" s="42"/>
      <c r="C11" s="41">
        <f>SUM(C9:C10)</f>
        <v>790</v>
      </c>
      <c r="D11" s="44"/>
      <c r="E11" s="46">
        <f>SUM(E9:E10)</f>
        <v>1020</v>
      </c>
      <c r="F11" s="44"/>
      <c r="G11" s="44"/>
      <c r="H11" s="44"/>
      <c r="I11" s="41">
        <f>SUM(I9:I10)</f>
        <v>174</v>
      </c>
      <c r="J11" s="41">
        <f>SUM(J9:J10)</f>
        <v>174</v>
      </c>
      <c r="K11" s="41"/>
      <c r="L11" s="41"/>
      <c r="M11" s="42"/>
    </row>
    <row r="13" ht="15">
      <c r="A13" s="1" t="s">
        <v>16</v>
      </c>
    </row>
    <row r="15" spans="1:12" ht="15">
      <c r="A15" s="1" t="s">
        <v>17</v>
      </c>
      <c r="D15" s="8">
        <f>J11/C11*100</f>
        <v>22.025316455696203</v>
      </c>
      <c r="E15" s="9" t="s">
        <v>18</v>
      </c>
      <c r="H15" s="1" t="s">
        <v>24</v>
      </c>
      <c r="K15" s="1">
        <f>(J10/77)*100</f>
        <v>80.51948051948052</v>
      </c>
      <c r="L15" s="10" t="s">
        <v>29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83" zoomScaleNormal="83" zoomScalePageLayoutView="0" workbookViewId="0" topLeftCell="A1">
      <selection activeCell="K9" sqref="K9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2" customFormat="1" ht="15">
      <c r="A9" s="42">
        <v>56</v>
      </c>
      <c r="B9" s="42" t="s">
        <v>77</v>
      </c>
      <c r="C9" s="43">
        <v>486</v>
      </c>
      <c r="D9" s="6"/>
      <c r="E9" s="42">
        <v>1700</v>
      </c>
      <c r="F9" s="42">
        <v>10</v>
      </c>
      <c r="G9" s="42"/>
      <c r="H9" s="42"/>
      <c r="I9" s="12">
        <v>233</v>
      </c>
      <c r="J9" s="34">
        <v>233</v>
      </c>
      <c r="K9" s="41">
        <f>-(I9-J9)</f>
        <v>0</v>
      </c>
      <c r="L9" s="41">
        <f>-(I9-J9)</f>
        <v>0</v>
      </c>
      <c r="M9" s="42"/>
    </row>
    <row r="10" spans="1:13" s="2" customFormat="1" ht="15.75" customHeight="1">
      <c r="A10" s="42" t="s">
        <v>55</v>
      </c>
      <c r="B10" s="42"/>
      <c r="C10" s="43">
        <v>109</v>
      </c>
      <c r="D10" s="6" t="s">
        <v>55</v>
      </c>
      <c r="E10" s="46">
        <v>440</v>
      </c>
      <c r="F10" s="44"/>
      <c r="G10" s="44"/>
      <c r="H10" s="44"/>
      <c r="I10" s="45">
        <v>148</v>
      </c>
      <c r="J10" s="34">
        <v>148</v>
      </c>
      <c r="K10" s="41">
        <f>-(I10-J10)</f>
        <v>0</v>
      </c>
      <c r="L10" s="41">
        <f>-(I10-J10)</f>
        <v>0</v>
      </c>
      <c r="M10" s="42"/>
    </row>
    <row r="11" spans="1:13" s="2" customFormat="1" ht="15.75" customHeight="1">
      <c r="A11" s="42" t="s">
        <v>56</v>
      </c>
      <c r="B11" s="42"/>
      <c r="C11" s="41">
        <f>SUM(C9:C10)</f>
        <v>595</v>
      </c>
      <c r="D11" s="44"/>
      <c r="E11" s="46">
        <f>SUM(E9:E10)</f>
        <v>2140</v>
      </c>
      <c r="F11" s="44"/>
      <c r="G11" s="44"/>
      <c r="H11" s="44"/>
      <c r="I11" s="41">
        <f>SUM(I9:I10)</f>
        <v>381</v>
      </c>
      <c r="J11" s="41">
        <f>SUM(J9:J10)</f>
        <v>381</v>
      </c>
      <c r="K11" s="41"/>
      <c r="L11" s="41"/>
      <c r="M11" s="42"/>
    </row>
    <row r="13" ht="15">
      <c r="A13" s="1" t="s">
        <v>16</v>
      </c>
    </row>
    <row r="15" spans="1:12" ht="15">
      <c r="A15" s="1" t="s">
        <v>17</v>
      </c>
      <c r="D15" s="8">
        <f>J11/C11*100</f>
        <v>64.03361344537815</v>
      </c>
      <c r="E15" s="9" t="s">
        <v>18</v>
      </c>
      <c r="H15" s="1" t="s">
        <v>24</v>
      </c>
      <c r="K15" s="1">
        <f>(J10/279)*100</f>
        <v>53.04659498207885</v>
      </c>
      <c r="L15" s="10" t="s">
        <v>30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83" zoomScaleNormal="83" zoomScalePageLayoutView="0" workbookViewId="0" topLeftCell="A2">
      <selection activeCell="C11" sqref="C11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60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2" customFormat="1" ht="15">
      <c r="A9" s="42"/>
      <c r="B9" s="42"/>
      <c r="C9" s="43"/>
      <c r="D9" s="6"/>
      <c r="E9" s="42">
        <v>1000</v>
      </c>
      <c r="F9" s="42">
        <v>25</v>
      </c>
      <c r="G9" s="42"/>
      <c r="H9" s="42"/>
      <c r="I9" s="12"/>
      <c r="J9" s="34"/>
      <c r="K9" s="41">
        <f>-(I9-J9)</f>
        <v>0</v>
      </c>
      <c r="L9" s="41">
        <f>-(I9-J9)</f>
        <v>0</v>
      </c>
      <c r="M9" s="42"/>
    </row>
    <row r="10" spans="1:13" s="2" customFormat="1" ht="15">
      <c r="A10" s="42"/>
      <c r="B10" s="42"/>
      <c r="C10" s="43"/>
      <c r="D10" s="6"/>
      <c r="E10" s="42">
        <v>1600</v>
      </c>
      <c r="F10" s="42">
        <v>25</v>
      </c>
      <c r="G10" s="42"/>
      <c r="H10" s="42"/>
      <c r="I10" s="12"/>
      <c r="J10" s="34"/>
      <c r="K10" s="41">
        <f>-(I10-J10)</f>
        <v>0</v>
      </c>
      <c r="L10" s="41">
        <f>-(I10-J10)</f>
        <v>0</v>
      </c>
      <c r="M10" s="42"/>
    </row>
    <row r="11" spans="1:13" s="2" customFormat="1" ht="15.75" customHeight="1">
      <c r="A11" s="42" t="s">
        <v>55</v>
      </c>
      <c r="B11" s="42"/>
      <c r="C11" s="43"/>
      <c r="D11" s="6" t="s">
        <v>55</v>
      </c>
      <c r="E11" s="46">
        <v>1210</v>
      </c>
      <c r="F11" s="44"/>
      <c r="G11" s="44"/>
      <c r="H11" s="44"/>
      <c r="I11" s="45"/>
      <c r="J11" s="34"/>
      <c r="K11" s="41">
        <f>-(I11-J11)</f>
        <v>0</v>
      </c>
      <c r="L11" s="41">
        <f>-(I11-J11)</f>
        <v>0</v>
      </c>
      <c r="M11" s="42"/>
    </row>
    <row r="12" spans="1:13" s="2" customFormat="1" ht="15.75" customHeight="1">
      <c r="A12" s="42" t="s">
        <v>56</v>
      </c>
      <c r="B12" s="42"/>
      <c r="C12" s="41">
        <f>SUM(C9:C11)</f>
        <v>0</v>
      </c>
      <c r="D12" s="44"/>
      <c r="E12" s="46">
        <f>SUM(E9:E11)</f>
        <v>3810</v>
      </c>
      <c r="F12" s="44"/>
      <c r="G12" s="44"/>
      <c r="H12" s="44"/>
      <c r="I12" s="41">
        <f>SUM(I9:I11)</f>
        <v>0</v>
      </c>
      <c r="J12" s="41">
        <f>SUM(J9:J11)</f>
        <v>0</v>
      </c>
      <c r="K12" s="41"/>
      <c r="L12" s="41"/>
      <c r="M12" s="42"/>
    </row>
    <row r="14" ht="15">
      <c r="A14" s="1" t="s">
        <v>16</v>
      </c>
    </row>
    <row r="16" spans="1:12" ht="15">
      <c r="A16" s="1" t="s">
        <v>17</v>
      </c>
      <c r="D16" s="8" t="e">
        <f>J12/C12*100</f>
        <v>#DIV/0!</v>
      </c>
      <c r="E16" s="9" t="s">
        <v>18</v>
      </c>
      <c r="H16" s="1" t="s">
        <v>24</v>
      </c>
      <c r="K16" s="1">
        <f>(J11/697)*100</f>
        <v>0</v>
      </c>
      <c r="L16" s="10" t="s">
        <v>31</v>
      </c>
    </row>
    <row r="18" spans="1:10" ht="15">
      <c r="A18" s="1" t="s">
        <v>19</v>
      </c>
      <c r="C18" s="1" t="s">
        <v>20</v>
      </c>
      <c r="F18" s="1" t="s">
        <v>21</v>
      </c>
      <c r="H18" s="1" t="s">
        <v>22</v>
      </c>
      <c r="J18" s="1" t="s">
        <v>23</v>
      </c>
    </row>
    <row r="22" ht="60">
      <c r="E22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/>
      <c r="B9" s="5"/>
      <c r="C9" s="11"/>
      <c r="D9" s="6"/>
      <c r="E9" s="49">
        <v>1200</v>
      </c>
      <c r="F9" s="5" t="s">
        <v>27</v>
      </c>
      <c r="G9" s="5"/>
      <c r="H9" s="5"/>
      <c r="I9" s="12"/>
      <c r="J9" s="34"/>
      <c r="K9" s="35">
        <f>-(I9-J9)</f>
        <v>0</v>
      </c>
      <c r="L9" s="35">
        <f>-(I9-J9)</f>
        <v>0</v>
      </c>
      <c r="M9" s="5"/>
    </row>
    <row r="10" spans="1:13" s="48" customFormat="1" ht="15.75" customHeight="1">
      <c r="A10" s="36" t="s">
        <v>55</v>
      </c>
      <c r="B10" s="36"/>
      <c r="C10" s="40"/>
      <c r="D10" s="6" t="s">
        <v>55</v>
      </c>
      <c r="E10" s="47">
        <v>440</v>
      </c>
      <c r="F10" s="37"/>
      <c r="G10" s="37"/>
      <c r="H10" s="37"/>
      <c r="I10" s="38"/>
      <c r="J10" s="39"/>
      <c r="K10" s="35">
        <f>-(I10-J10)</f>
        <v>0</v>
      </c>
      <c r="L10" s="35">
        <f>-(I10-J10)</f>
        <v>0</v>
      </c>
      <c r="M10" s="36"/>
    </row>
    <row r="11" spans="1:13" s="48" customFormat="1" ht="15.75" customHeight="1">
      <c r="A11" s="36" t="s">
        <v>56</v>
      </c>
      <c r="B11" s="36"/>
      <c r="C11" s="35">
        <f>SUM(C9:C10)</f>
        <v>0</v>
      </c>
      <c r="D11" s="37"/>
      <c r="E11" s="47">
        <f>SUM(E9:E10)</f>
        <v>1640</v>
      </c>
      <c r="F11" s="37"/>
      <c r="G11" s="37"/>
      <c r="H11" s="37"/>
      <c r="I11" s="35">
        <f>SUM(I9:I10)</f>
        <v>0</v>
      </c>
      <c r="J11" s="35">
        <f>SUM(J9:J10)</f>
        <v>0</v>
      </c>
      <c r="K11" s="35"/>
      <c r="L11" s="35"/>
      <c r="M11" s="36"/>
    </row>
    <row r="13" ht="15">
      <c r="A13" s="1" t="s">
        <v>16</v>
      </c>
    </row>
    <row r="15" spans="1:12" ht="15">
      <c r="A15" s="1" t="s">
        <v>17</v>
      </c>
      <c r="D15" s="8" t="e">
        <f>J11/C11*100</f>
        <v>#DIV/0!</v>
      </c>
      <c r="E15" s="9" t="s">
        <v>18</v>
      </c>
      <c r="H15" s="1" t="s">
        <v>24</v>
      </c>
      <c r="K15" s="1">
        <f>(J10/86)*100</f>
        <v>0</v>
      </c>
      <c r="L15" s="10" t="s">
        <v>28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  <row r="20" ht="60">
      <c r="E20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61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 t="s">
        <v>72</v>
      </c>
      <c r="B9" s="5" t="s">
        <v>78</v>
      </c>
      <c r="C9" s="11">
        <v>311</v>
      </c>
      <c r="D9" s="6">
        <v>26</v>
      </c>
      <c r="E9" s="12">
        <v>400</v>
      </c>
      <c r="F9" s="5" t="s">
        <v>27</v>
      </c>
      <c r="G9" s="5"/>
      <c r="H9" s="5"/>
      <c r="I9" s="12">
        <v>38</v>
      </c>
      <c r="J9" s="34">
        <v>38</v>
      </c>
      <c r="K9" s="35">
        <f>-(I9-J9)</f>
        <v>0</v>
      </c>
      <c r="L9" s="35">
        <f>-(I9-J9)</f>
        <v>0</v>
      </c>
      <c r="M9" s="5"/>
    </row>
    <row r="10" spans="1:13" s="2" customFormat="1" ht="15.75" customHeight="1">
      <c r="A10" s="36" t="s">
        <v>55</v>
      </c>
      <c r="B10" s="36"/>
      <c r="C10" s="40">
        <v>56</v>
      </c>
      <c r="D10" s="6" t="s">
        <v>55</v>
      </c>
      <c r="E10" s="47">
        <v>110</v>
      </c>
      <c r="F10" s="37"/>
      <c r="G10" s="37"/>
      <c r="H10" s="37"/>
      <c r="I10" s="38">
        <v>34</v>
      </c>
      <c r="J10" s="39">
        <v>34</v>
      </c>
      <c r="K10" s="35">
        <f>-(I10-J10)</f>
        <v>0</v>
      </c>
      <c r="L10" s="35">
        <f>-(I10-J10)</f>
        <v>0</v>
      </c>
      <c r="M10" s="36"/>
    </row>
    <row r="11" spans="1:13" s="2" customFormat="1" ht="15.75" customHeight="1">
      <c r="A11" s="36" t="s">
        <v>56</v>
      </c>
      <c r="B11" s="36"/>
      <c r="C11" s="35">
        <f>SUM(C9:C10)</f>
        <v>367</v>
      </c>
      <c r="D11" s="37"/>
      <c r="E11" s="47">
        <f>SUM(E9:E10)</f>
        <v>510</v>
      </c>
      <c r="F11" s="37"/>
      <c r="G11" s="37"/>
      <c r="H11" s="37"/>
      <c r="I11" s="35">
        <f>SUM(I9:I10)</f>
        <v>72</v>
      </c>
      <c r="J11" s="35">
        <f>SUM(J9:J10)</f>
        <v>72</v>
      </c>
      <c r="K11" s="35"/>
      <c r="L11" s="35"/>
      <c r="M11" s="36"/>
    </row>
    <row r="13" ht="15">
      <c r="A13" s="1" t="s">
        <v>16</v>
      </c>
    </row>
    <row r="15" spans="1:12" ht="15">
      <c r="A15" s="1" t="s">
        <v>17</v>
      </c>
      <c r="D15" s="8">
        <f>J11/C11*100</f>
        <v>19.618528610354225</v>
      </c>
      <c r="E15" s="9" t="s">
        <v>18</v>
      </c>
      <c r="H15" s="1" t="s">
        <v>24</v>
      </c>
      <c r="K15" s="1">
        <f>(J10/86)*100</f>
        <v>39.53488372093023</v>
      </c>
      <c r="L15" s="10" t="s">
        <v>28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3">
      <selection activeCell="K10" sqref="K10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35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 t="s">
        <v>73</v>
      </c>
      <c r="B9" s="5" t="s">
        <v>79</v>
      </c>
      <c r="C9" s="12">
        <v>825</v>
      </c>
      <c r="D9" s="6"/>
      <c r="E9" s="12">
        <v>1000</v>
      </c>
      <c r="F9" s="5" t="s">
        <v>27</v>
      </c>
      <c r="G9" s="5"/>
      <c r="H9" s="5"/>
      <c r="I9" s="12">
        <v>107</v>
      </c>
      <c r="J9" s="12">
        <v>107</v>
      </c>
      <c r="K9" s="41">
        <f>-(I9-J9)</f>
        <v>0</v>
      </c>
      <c r="L9" s="41">
        <f>-(I9-J9)</f>
        <v>0</v>
      </c>
      <c r="M9" s="5"/>
    </row>
    <row r="10" spans="1:13" s="4" customFormat="1" ht="15.75" customHeight="1">
      <c r="A10" s="5" t="s">
        <v>74</v>
      </c>
      <c r="B10" s="5" t="s">
        <v>80</v>
      </c>
      <c r="C10" s="12">
        <v>1162</v>
      </c>
      <c r="D10" s="6"/>
      <c r="E10" s="12">
        <v>1300</v>
      </c>
      <c r="F10" s="5" t="s">
        <v>27</v>
      </c>
      <c r="G10" s="5"/>
      <c r="H10" s="5"/>
      <c r="I10" s="12">
        <v>165</v>
      </c>
      <c r="J10" s="12">
        <v>165</v>
      </c>
      <c r="K10" s="41">
        <f>-(I10-J10)</f>
        <v>0</v>
      </c>
      <c r="L10" s="41">
        <f>-(I10-J10)</f>
        <v>0</v>
      </c>
      <c r="M10" s="5"/>
    </row>
    <row r="11" spans="1:13" s="4" customFormat="1" ht="15.75" customHeight="1">
      <c r="A11" s="5" t="s">
        <v>75</v>
      </c>
      <c r="B11" s="5" t="s">
        <v>81</v>
      </c>
      <c r="C11" s="11">
        <v>423</v>
      </c>
      <c r="D11" s="6"/>
      <c r="E11" s="12">
        <v>500</v>
      </c>
      <c r="F11" s="5" t="s">
        <v>27</v>
      </c>
      <c r="G11" s="5"/>
      <c r="H11" s="5"/>
      <c r="I11" s="12">
        <v>73</v>
      </c>
      <c r="J11" s="34">
        <v>73</v>
      </c>
      <c r="K11" s="41">
        <f>-(I11-J11)</f>
        <v>0</v>
      </c>
      <c r="L11" s="41">
        <f>-(I11-J11)</f>
        <v>0</v>
      </c>
      <c r="M11" s="5"/>
    </row>
    <row r="12" spans="1:13" s="2" customFormat="1" ht="30.75" customHeight="1">
      <c r="A12" s="42" t="s">
        <v>55</v>
      </c>
      <c r="B12" s="42"/>
      <c r="C12" s="43">
        <v>597</v>
      </c>
      <c r="D12" s="6" t="s">
        <v>55</v>
      </c>
      <c r="E12" s="46">
        <v>770</v>
      </c>
      <c r="F12" s="44"/>
      <c r="G12" s="44"/>
      <c r="H12" s="44"/>
      <c r="I12" s="45">
        <v>339</v>
      </c>
      <c r="J12" s="34">
        <v>339</v>
      </c>
      <c r="K12" s="41">
        <f>-(I12-J12)</f>
        <v>0</v>
      </c>
      <c r="L12" s="41">
        <f>-(I12-J12)</f>
        <v>0</v>
      </c>
      <c r="M12" s="42"/>
    </row>
    <row r="13" spans="1:13" s="2" customFormat="1" ht="31.5" customHeight="1">
      <c r="A13" s="42" t="s">
        <v>63</v>
      </c>
      <c r="B13" s="42"/>
      <c r="C13" s="41">
        <f>SUM(C9:C12)</f>
        <v>3007</v>
      </c>
      <c r="D13" s="44"/>
      <c r="E13" s="46">
        <f>SUM(E9:E12)</f>
        <v>3570</v>
      </c>
      <c r="F13" s="44"/>
      <c r="G13" s="44"/>
      <c r="H13" s="44"/>
      <c r="I13" s="41">
        <f>SUM(I9:I12)</f>
        <v>684</v>
      </c>
      <c r="J13" s="41">
        <f>SUM(J9:J12)</f>
        <v>684</v>
      </c>
      <c r="K13" s="41"/>
      <c r="L13" s="41"/>
      <c r="M13" s="42"/>
    </row>
    <row r="15" ht="15">
      <c r="A15" s="1" t="s">
        <v>16</v>
      </c>
    </row>
    <row r="17" spans="1:12" ht="15">
      <c r="A17" s="1" t="s">
        <v>17</v>
      </c>
      <c r="D17" s="8">
        <f>J13/C13*100</f>
        <v>22.746923844363153</v>
      </c>
      <c r="E17" s="9" t="s">
        <v>18</v>
      </c>
      <c r="H17" s="1" t="s">
        <v>24</v>
      </c>
      <c r="K17" s="1">
        <f>(J12/86)*100</f>
        <v>394.1860465116279</v>
      </c>
      <c r="L17" s="10" t="s">
        <v>28</v>
      </c>
    </row>
    <row r="19" spans="1:10" ht="15">
      <c r="A19" s="1" t="s">
        <v>19</v>
      </c>
      <c r="C19" s="1" t="s">
        <v>20</v>
      </c>
      <c r="F19" s="1" t="s">
        <v>21</v>
      </c>
      <c r="H19" s="1" t="s">
        <v>22</v>
      </c>
      <c r="J19" s="1" t="s">
        <v>23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2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2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E28" sqref="E28"/>
    </sheetView>
  </sheetViews>
  <sheetFormatPr defaultColWidth="9.140625" defaultRowHeight="12.75"/>
  <cols>
    <col min="1" max="2" width="12.7109375" style="1" customWidth="1"/>
    <col min="3" max="3" width="10.421875" style="1" customWidth="1"/>
    <col min="4" max="4" width="11.7109375" style="1" customWidth="1"/>
    <col min="5" max="8" width="14.28125" style="1" customWidth="1"/>
    <col min="9" max="9" width="15.57421875" style="1" customWidth="1"/>
    <col min="10" max="10" width="11.28125" style="1" customWidth="1"/>
    <col min="11" max="12" width="7.7109375" style="1" customWidth="1"/>
    <col min="13" max="14" width="10.7109375" style="1" customWidth="1"/>
    <col min="15" max="16384" width="9.140625" style="1" customWidth="1"/>
  </cols>
  <sheetData>
    <row r="1" spans="1:13" s="2" customFormat="1" ht="1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2" customFormat="1" ht="15"/>
    <row r="3" spans="1:13" s="2" customFormat="1" ht="15">
      <c r="A3" s="52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="2" customFormat="1" ht="15"/>
    <row r="7" spans="1:13" s="3" customFormat="1" ht="157.5" customHeight="1">
      <c r="A7" s="6" t="s">
        <v>65</v>
      </c>
      <c r="B7" s="6" t="s">
        <v>66</v>
      </c>
      <c r="C7" s="6" t="s">
        <v>0</v>
      </c>
      <c r="D7" s="51" t="s">
        <v>1</v>
      </c>
      <c r="E7" s="51" t="s">
        <v>2</v>
      </c>
      <c r="F7" s="51"/>
      <c r="G7" s="53" t="s">
        <v>3</v>
      </c>
      <c r="H7" s="53"/>
      <c r="I7" s="6" t="s">
        <v>4</v>
      </c>
      <c r="J7" s="6" t="s">
        <v>5</v>
      </c>
      <c r="K7" s="51" t="s">
        <v>6</v>
      </c>
      <c r="L7" s="51"/>
      <c r="M7" s="6" t="s">
        <v>7</v>
      </c>
    </row>
    <row r="8" spans="1:13" s="4" customFormat="1" ht="45" customHeight="1">
      <c r="A8" s="5"/>
      <c r="B8" s="5"/>
      <c r="C8" s="5"/>
      <c r="D8" s="51"/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4" t="s">
        <v>14</v>
      </c>
      <c r="L8" s="54"/>
      <c r="M8" s="5"/>
    </row>
    <row r="9" spans="1:13" s="4" customFormat="1" ht="15.75" customHeight="1">
      <c r="A9" s="5"/>
      <c r="B9" s="5"/>
      <c r="C9" s="11"/>
      <c r="D9" s="6"/>
      <c r="E9" s="12">
        <v>500</v>
      </c>
      <c r="F9" s="5" t="s">
        <v>27</v>
      </c>
      <c r="G9" s="5"/>
      <c r="H9" s="5"/>
      <c r="I9" s="12"/>
      <c r="J9" s="34"/>
      <c r="K9" s="35">
        <f>-(I9-J9)</f>
        <v>0</v>
      </c>
      <c r="L9" s="35">
        <f>-(I9-J9)</f>
        <v>0</v>
      </c>
      <c r="M9" s="5"/>
    </row>
    <row r="10" spans="1:13" s="2" customFormat="1" ht="15.75" customHeight="1">
      <c r="A10" s="36" t="s">
        <v>55</v>
      </c>
      <c r="B10" s="36"/>
      <c r="C10" s="40"/>
      <c r="D10" s="6" t="s">
        <v>55</v>
      </c>
      <c r="E10" s="47">
        <v>110</v>
      </c>
      <c r="F10" s="37"/>
      <c r="G10" s="37"/>
      <c r="H10" s="37"/>
      <c r="I10" s="38"/>
      <c r="J10" s="39"/>
      <c r="K10" s="35">
        <f>-(I10-J10)</f>
        <v>0</v>
      </c>
      <c r="L10" s="35">
        <f>-(I10-J10)</f>
        <v>0</v>
      </c>
      <c r="M10" s="36"/>
    </row>
    <row r="11" spans="1:13" s="2" customFormat="1" ht="15.75" customHeight="1">
      <c r="A11" s="36" t="s">
        <v>56</v>
      </c>
      <c r="B11" s="36"/>
      <c r="C11" s="35">
        <f>SUM(C9:C10)</f>
        <v>0</v>
      </c>
      <c r="D11" s="37"/>
      <c r="E11" s="47">
        <f>SUM(E9:E10)</f>
        <v>610</v>
      </c>
      <c r="F11" s="37"/>
      <c r="G11" s="37"/>
      <c r="H11" s="37"/>
      <c r="I11" s="35">
        <f>SUM(I9:I10)</f>
        <v>0</v>
      </c>
      <c r="J11" s="35">
        <f>SUM(J9:J10)</f>
        <v>0</v>
      </c>
      <c r="K11" s="35"/>
      <c r="L11" s="35"/>
      <c r="M11" s="36"/>
    </row>
    <row r="13" ht="15">
      <c r="A13" s="1" t="s">
        <v>16</v>
      </c>
    </row>
    <row r="15" spans="1:12" ht="15">
      <c r="A15" s="1" t="s">
        <v>17</v>
      </c>
      <c r="D15" s="8" t="e">
        <f>J11/C11*100</f>
        <v>#DIV/0!</v>
      </c>
      <c r="E15" s="9" t="s">
        <v>18</v>
      </c>
      <c r="H15" s="1" t="s">
        <v>24</v>
      </c>
      <c r="K15" s="1">
        <f>(J10/86)*100</f>
        <v>0</v>
      </c>
      <c r="L15" s="10" t="s">
        <v>28</v>
      </c>
    </row>
    <row r="17" spans="1:10" ht="15">
      <c r="A17" s="1" t="s">
        <v>19</v>
      </c>
      <c r="C17" s="1" t="s">
        <v>20</v>
      </c>
      <c r="F17" s="1" t="s">
        <v>21</v>
      </c>
      <c r="H17" s="1" t="s">
        <v>22</v>
      </c>
      <c r="J17" s="1" t="s">
        <v>23</v>
      </c>
    </row>
    <row r="20" ht="60">
      <c r="E20" s="50" t="s">
        <v>67</v>
      </c>
    </row>
  </sheetData>
  <sheetProtection/>
  <mergeCells count="8">
    <mergeCell ref="A1:M1"/>
    <mergeCell ref="A3:M3"/>
    <mergeCell ref="A5:M5"/>
    <mergeCell ref="D7:D8"/>
    <mergeCell ref="E7:F7"/>
    <mergeCell ref="G7:H7"/>
    <mergeCell ref="K7:L7"/>
    <mergeCell ref="K8:L8"/>
  </mergeCells>
  <conditionalFormatting sqref="K9:K10">
    <cfRule type="cellIs" priority="1" dxfId="2" operator="greaterThan" stopIfTrue="1">
      <formula>0</formula>
    </cfRule>
    <cfRule type="cellIs" priority="2" dxfId="1" operator="lessThan" stopIfTrue="1">
      <formula>0</formula>
    </cfRule>
    <cfRule type="cellIs" priority="3" dxfId="0" operator="equal" stopIfTrue="1">
      <formula>0</formula>
    </cfRule>
  </conditionalFormatting>
  <conditionalFormatting sqref="L9:L10">
    <cfRule type="cellIs" priority="4" dxfId="2" operator="lessThan" stopIfTrue="1">
      <formula>0</formula>
    </cfRule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Chesterfield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alsopj</dc:creator>
  <cp:keywords/>
  <dc:description/>
  <cp:lastModifiedBy>Jonathan Alsop</cp:lastModifiedBy>
  <cp:lastPrinted>2019-04-30T13:38:42Z</cp:lastPrinted>
  <dcterms:created xsi:type="dcterms:W3CDTF">2010-05-05T08:19:33Z</dcterms:created>
  <dcterms:modified xsi:type="dcterms:W3CDTF">2023-05-04T23:44:51Z</dcterms:modified>
  <cp:category/>
  <cp:version/>
  <cp:contentType/>
  <cp:contentStatus/>
</cp:coreProperties>
</file>